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725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\\vdsdati\AreaDati\Sociali\SCUOLA\MENSA\GESTIONE SERVIZIO PER A.S\a.s. 2026-2027\"/>
    </mc:Choice>
  </mc:AlternateContent>
  <xr:revisionPtr revIDLastSave="0" documentId="13_ncr:9_{729F68B8-33DD-4411-8C2C-B25DAAE05603}" xr6:coauthVersionLast="47" xr6:coauthVersionMax="47" xr10:uidLastSave="{00000000-0000-0000-0000-000000000000}"/>
  <bookViews>
    <workbookView xWindow="-120" yWindow="-120" windowWidth="29040" windowHeight="15720" xr2:uid="{6B6D7D7C-83D6-4B55-8305-8225C0F76B38}"/>
  </bookViews>
  <sheets>
    <sheet name="Foglio3" sheetId="3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D43" i="3" l="1" a="1"/>
  <c r="D43" i="3" s="1"/>
  <c r="D44" i="3" s="1"/>
  <c r="D13" i="3" a="1"/>
  <c r="D13" i="3" s="1"/>
  <c r="D14" i="3" s="1"/>
  <c r="D46" i="3" a="1"/>
  <c r="D46" i="3" s="1"/>
  <c r="D53" i="3" s="1"/>
  <c r="D45" i="3" a="1"/>
  <c r="D45" i="3" s="1"/>
  <c r="E59" i="3"/>
  <c r="E31" i="3"/>
  <c r="E23" i="3"/>
  <c r="D21" i="3" a="1"/>
  <c r="D21" i="3" s="1"/>
  <c r="E21" i="3" s="1"/>
  <c r="D17" i="3" a="1"/>
  <c r="D17" i="3" s="1"/>
  <c r="D16" i="3" a="1"/>
  <c r="D16" i="3" s="1"/>
  <c r="C46" i="3" a="1"/>
  <c r="C46" i="3" s="1"/>
  <c r="C53" i="3" s="1"/>
  <c r="C45" i="3" a="1"/>
  <c r="C45" i="3" s="1"/>
  <c r="C43" i="3" a="1"/>
  <c r="C43" i="3" s="1"/>
  <c r="D15" i="3" a="1"/>
  <c r="D15" i="3" s="1"/>
  <c r="C21" i="3" a="1"/>
  <c r="C21" i="3" s="1"/>
  <c r="C17" i="3" a="1"/>
  <c r="C17" i="3" s="1"/>
  <c r="C16" i="3" a="1"/>
  <c r="C16" i="3" s="1"/>
  <c r="C15" i="3" a="1"/>
  <c r="C15" i="3" s="1"/>
  <c r="C13" i="3" a="1"/>
  <c r="C13" i="3" s="1"/>
  <c r="C14" i="3" s="1"/>
  <c r="D22" i="3" l="1"/>
  <c r="D56" i="3"/>
  <c r="E53" i="3"/>
  <c r="D60" i="3"/>
  <c r="C50" i="3"/>
  <c r="D58" i="3"/>
  <c r="E15" i="3"/>
  <c r="D47" i="3"/>
  <c r="D50" i="3"/>
  <c r="D52" i="3"/>
  <c r="D54" i="3"/>
  <c r="E16" i="3"/>
  <c r="D28" i="3"/>
  <c r="D30" i="3"/>
  <c r="D24" i="3"/>
  <c r="D26" i="3"/>
  <c r="D32" i="3"/>
  <c r="D29" i="3"/>
  <c r="D27" i="3"/>
  <c r="D25" i="3"/>
  <c r="E17" i="3"/>
  <c r="E14" i="3"/>
  <c r="E46" i="3"/>
  <c r="C60" i="3"/>
  <c r="C58" i="3"/>
  <c r="C56" i="3"/>
  <c r="C54" i="3"/>
  <c r="C52" i="3"/>
  <c r="C44" i="3"/>
  <c r="C47" i="3" s="1"/>
  <c r="E45" i="3"/>
  <c r="D18" i="3"/>
  <c r="C24" i="3"/>
  <c r="C26" i="3"/>
  <c r="C28" i="3"/>
  <c r="C30" i="3"/>
  <c r="C32" i="3"/>
  <c r="C27" i="3"/>
  <c r="C22" i="3"/>
  <c r="C29" i="3"/>
  <c r="C25" i="3"/>
  <c r="C18" i="3"/>
  <c r="E56" i="3" l="1"/>
  <c r="E22" i="3"/>
  <c r="E26" i="3"/>
  <c r="E60" i="3"/>
  <c r="E30" i="3"/>
  <c r="E52" i="3"/>
  <c r="E50" i="3"/>
  <c r="E25" i="3"/>
  <c r="E54" i="3"/>
  <c r="E29" i="3"/>
  <c r="E58" i="3"/>
  <c r="E27" i="3"/>
  <c r="E32" i="3"/>
  <c r="E24" i="3"/>
  <c r="E28" i="3"/>
  <c r="E18" i="3"/>
  <c r="E44" i="3"/>
  <c r="E47" i="3" s="1"/>
</calcChain>
</file>

<file path=xl/metadata.xml><?xml version="1.0" encoding="utf-8"?>
<metadata xmlns="http://purl.oclc.org/ooxml/spreadsheetml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<sst xmlns="http://purl.oclc.org/ooxml/spreadsheetml/main" count="84" uniqueCount="50">
  <si>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</si>
  <si>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</si>
  <si>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</si>
  <si>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</si>
  <si>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</si>
  <si>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</si>
  <si>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</si>
  <si>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</si>
  <si>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</si>
  <si>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</si>
  <si>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</si>
  <si>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ISEE</t>
  </si>
  <si>
    <t>QUOTA PASTO</t>
  </si>
  <si>
    <t>GIORNI RISTORAZIONE</t>
  </si>
  <si>
    <t>COSTO ANNUO PASTI</t>
  </si>
  <si>
    <t>COSTO ANNUO QUOTA FISSA</t>
  </si>
  <si>
    <t>COSTO ANNUO ASSISTENZA TEMPO MENSA</t>
  </si>
  <si>
    <t>MARVELABS TUTTO L'ANNO - N. GIORNI</t>
  </si>
  <si>
    <t>COSTO ANNUO MARVE LABS</t>
  </si>
  <si>
    <t>TOTALE ANNUO</t>
  </si>
  <si>
    <t>GIUGNO (conf. iscrizione)</t>
  </si>
  <si>
    <t>Acconto Marve Labs</t>
  </si>
  <si>
    <t>Ristorazione scolastica 1° quota (bimestre settembre/ottobre) pasti e quota fissa</t>
  </si>
  <si>
    <t>Ristorazione scolastica 2° quota (bimestre novembre/dicembre) pasti e quota fissa</t>
  </si>
  <si>
    <t>Ristorazione scolastica 3° quota (bimestre gennaio/febbraio) pasti e quota fissa</t>
  </si>
  <si>
    <t>Ristorazione scolastica 4° quota (bimestre marzo/aprile) pasti e quota fissa</t>
  </si>
  <si>
    <t>Ristorazione scolastica 5° quota (bimestre maggio/giugno) pasti e quota fissa</t>
  </si>
  <si>
    <t>4° quota Marve Labs</t>
  </si>
  <si>
    <t>3° quota Marve Labs</t>
  </si>
  <si>
    <t>Assistenza tempo mensa II quadrimestre + 2° quota Marve Labs</t>
  </si>
  <si>
    <t>Assistenza tempo mensa I quadrimestre + 1° quota Marve Labs</t>
  </si>
  <si>
    <t>Dettaglio</t>
  </si>
  <si>
    <t>importo fattura</t>
  </si>
  <si>
    <t>Periodo emissione fattura</t>
  </si>
  <si>
    <t>(inserire importo ISEE 2026 - se dato non dsponibile indicare 99.999</t>
  </si>
  <si>
    <t>(inserire n. giorni richiesti per servizio ristorazione)</t>
  </si>
  <si>
    <t>FIGLI ISCRITTI</t>
  </si>
  <si>
    <t>COSTO SERVIZI PRIMO FIGLIO</t>
  </si>
  <si>
    <t>COSTO SERVIZI DAL 2^ FIGLIO</t>
  </si>
  <si>
    <t>COSTO COMPLESSIVO</t>
  </si>
  <si>
    <t>SIMULATORE PER CALCOLO COSTI SERVIZI EXTRASCOLASTICI - Scuola Primaria</t>
  </si>
  <si>
    <t>SIMULATORE PER CALCOLO COSTI SERVIZI EXTRASCOLASTICI - Scuola Secondaria</t>
  </si>
  <si>
    <t>( inserire n. giorni richiesti per Servizio Marvelabs)</t>
  </si>
  <si>
    <t>importo fattura dal 2^ figlio</t>
  </si>
  <si>
    <t>importo fattura per 1^ figlio</t>
  </si>
  <si>
    <t>importo fattura complessivo</t>
  </si>
  <si>
    <t>( inserire n. figli iscritti al servizio di ristorazione compresi eventuali figli alla Scuola Secondaria)</t>
  </si>
  <si>
    <t>( inserire n. figli iscritti al servizio di ristorazione compresi eventuali figli alla Scuola Primaria)</t>
  </si>
  <si>
    <t xml:space="preserve">FIGLI ISCRITTI </t>
  </si>
  <si>
    <r>
      <t xml:space="preserve">Per simulare i costi a carico della famiglia per l'iscrizione ai Servizi Scolastici 2026/2027 è necessario inserire i dati nella caselle bianche (ISEE, giorni ristorazione, eventuali giorni Marvelabs e n. figli iscritti)
</t>
    </r>
    <r>
      <rPr>
        <b/>
        <sz val="12"/>
        <color theme="1"/>
        <rFont val="Aptos Narrow"/>
        <family val="2"/>
        <scheme val="minor"/>
      </rPr>
      <t>N.B:</t>
    </r>
    <r>
      <rPr>
        <sz val="12"/>
        <color theme="1"/>
        <rFont val="Aptos Narrow"/>
        <family val="2"/>
        <scheme val="minor"/>
      </rPr>
      <t xml:space="preserve"> incaso di iscrizione ad un solo quadrimestre dei Marvelabs si tenga presente che il costo viene dimezzato
In caso di più figli iscritti in plessi differenti (es. 1 alla Primaria e 1 alla Secondaria) si tenga presente il costo servizi primo figlio per la Primaria e il costo servizi dal 2 figlio nella tabella Secondaria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</si>
</sst>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4" fontId="2" fillId="2" borderId="2" xfId="0" applyNumberFormat="1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3" xfId="0" applyFill="1" applyBorder="1"/>
    <xf numFmtId="0" fontId="0" fillId="4" borderId="7" xfId="0" applyFill="1" applyBorder="1"/>
    <xf numFmtId="0" fontId="0" fillId="4" borderId="0" xfId="0" applyFill="1"/>
    <xf numFmtId="0" fontId="2" fillId="4" borderId="0" xfId="0" applyFont="1" applyFill="1"/>
    <xf numFmtId="44" fontId="0" fillId="4" borderId="0" xfId="1" applyFont="1" applyFill="1" applyBorder="1"/>
    <xf numFmtId="44" fontId="0" fillId="4" borderId="0" xfId="0" applyNumberFormat="1" applyFill="1"/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17" fontId="2" fillId="4" borderId="1" xfId="0" applyNumberFormat="1" applyFont="1" applyFill="1" applyBorder="1"/>
    <xf numFmtId="44" fontId="0" fillId="4" borderId="1" xfId="1" applyFont="1" applyFill="1" applyBorder="1"/>
    <xf numFmtId="44" fontId="0" fillId="4" borderId="1" xfId="0" applyNumberFormat="1" applyFill="1" applyBorder="1"/>
    <xf numFmtId="0" fontId="0" fillId="4" borderId="1" xfId="0" applyFill="1" applyBorder="1"/>
    <xf numFmtId="0" fontId="0" fillId="4" borderId="8" xfId="0" applyFill="1" applyBorder="1"/>
    <xf numFmtId="0" fontId="0" fillId="4" borderId="9" xfId="0" applyFill="1" applyBorder="1"/>
    <xf numFmtId="44" fontId="0" fillId="4" borderId="9" xfId="1" applyFont="1" applyFill="1" applyBorder="1"/>
    <xf numFmtId="0" fontId="0" fillId="4" borderId="10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3" xfId="0" applyFill="1" applyBorder="1"/>
    <xf numFmtId="0" fontId="0" fillId="3" borderId="7" xfId="0" applyFill="1" applyBorder="1"/>
    <xf numFmtId="0" fontId="0" fillId="3" borderId="0" xfId="0" applyFill="1"/>
    <xf numFmtId="0" fontId="2" fillId="3" borderId="0" xfId="0" applyFont="1" applyFill="1"/>
    <xf numFmtId="44" fontId="0" fillId="3" borderId="0" xfId="1" applyFont="1" applyFill="1" applyBorder="1"/>
    <xf numFmtId="44" fontId="0" fillId="3" borderId="0" xfId="0" applyNumberFormat="1" applyFill="1"/>
    <xf numFmtId="0" fontId="2" fillId="3" borderId="1" xfId="0" applyFont="1" applyFill="1" applyBorder="1" applyAlignment="1">
      <alignment horizontal="left"/>
    </xf>
    <xf numFmtId="44" fontId="0" fillId="3" borderId="1" xfId="0" applyNumberFormat="1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5" borderId="3" xfId="0" applyFill="1" applyBorder="1"/>
    <xf numFmtId="0" fontId="0" fillId="6" borderId="3" xfId="0" applyFill="1" applyBorder="1"/>
    <xf numFmtId="44" fontId="0" fillId="7" borderId="2" xfId="1" applyFont="1" applyFill="1" applyBorder="1"/>
    <xf numFmtId="0" fontId="0" fillId="7" borderId="2" xfId="0" applyFill="1" applyBorder="1"/>
    <xf numFmtId="0" fontId="4" fillId="4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eetMetadata" Target="metadata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2CEF-FC56-419A-AF1D-99B27B94C426}">
  <dimension ref="A1:G61"/>
  <sheetViews>
    <sheetView tabSelected="1" workbookViewId="0">
      <selection activeCell="F45" sqref="F45"/>
    </sheetView>
  </sheetViews>
  <sheetFormatPr defaultRowHeight="15" x14ac:dyDescent="0.25"/>
  <cols>
    <col min="1" max="1" width="4" customWidth="1"/>
    <col min="2" max="2" width="40.42578125" bestFit="1" customWidth="1"/>
    <col min="3" max="3" width="28.140625" bestFit="1" customWidth="1"/>
    <col min="4" max="4" width="28.28515625" bestFit="1" customWidth="1"/>
    <col min="5" max="5" width="27" bestFit="1" customWidth="1"/>
    <col min="6" max="6" width="75.85546875" bestFit="1" customWidth="1"/>
    <col min="7" max="7" width="4" customWidth="1"/>
  </cols>
  <sheetData>
    <row r="1" spans="1:7" x14ac:dyDescent="0.25">
      <c r="A1" s="49" t="s">
        <v>49</v>
      </c>
      <c r="B1" s="50"/>
      <c r="C1" s="50"/>
      <c r="D1" s="50"/>
      <c r="E1" s="50"/>
      <c r="F1" s="50"/>
      <c r="G1" s="50"/>
    </row>
    <row r="2" spans="1:7" ht="36.75" customHeight="1" x14ac:dyDescent="0.25">
      <c r="A2" s="50"/>
      <c r="B2" s="50"/>
      <c r="C2" s="50"/>
      <c r="D2" s="50"/>
      <c r="E2" s="50"/>
      <c r="F2" s="50"/>
      <c r="G2" s="50"/>
    </row>
    <row r="3" spans="1:7" ht="15.75" thickBot="1" x14ac:dyDescent="0.3"/>
    <row r="4" spans="1:7" x14ac:dyDescent="0.25">
      <c r="A4" s="4"/>
      <c r="B4" s="5"/>
      <c r="C4" s="5"/>
      <c r="D4" s="5"/>
      <c r="E4" s="5"/>
      <c r="F4" s="5"/>
      <c r="G4" s="6"/>
    </row>
    <row r="5" spans="1:7" ht="15.75" x14ac:dyDescent="0.25">
      <c r="A5" s="39"/>
      <c r="B5" s="48" t="s">
        <v>40</v>
      </c>
      <c r="C5" s="48"/>
      <c r="D5" s="48"/>
      <c r="E5" s="48"/>
      <c r="F5" s="48"/>
      <c r="G5" s="8"/>
    </row>
    <row r="6" spans="1:7" ht="15.75" thickBot="1" x14ac:dyDescent="0.3">
      <c r="A6" s="7"/>
      <c r="B6" s="9"/>
      <c r="C6" s="9"/>
      <c r="D6" s="9"/>
      <c r="E6" s="9"/>
      <c r="F6" s="9"/>
      <c r="G6" s="8"/>
    </row>
    <row r="7" spans="1:7" ht="15.75" thickBot="1" x14ac:dyDescent="0.3">
      <c r="A7" s="7"/>
      <c r="B7" s="10" t="s">
        <v>11</v>
      </c>
      <c r="C7" s="40">
        <v>0</v>
      </c>
      <c r="D7" s="46" t="s">
        <v>34</v>
      </c>
      <c r="E7" s="47"/>
      <c r="F7" s="47"/>
      <c r="G7" s="8"/>
    </row>
    <row r="8" spans="1:7" ht="15.75" thickBot="1" x14ac:dyDescent="0.3">
      <c r="A8" s="7"/>
      <c r="B8" s="10" t="s">
        <v>13</v>
      </c>
      <c r="C8" s="41">
        <v>3</v>
      </c>
      <c r="D8" s="46" t="s">
        <v>35</v>
      </c>
      <c r="E8" s="47"/>
      <c r="F8" s="47"/>
      <c r="G8" s="8"/>
    </row>
    <row r="9" spans="1:7" ht="15.75" thickBot="1" x14ac:dyDescent="0.3">
      <c r="A9" s="7"/>
      <c r="B9" s="10" t="s">
        <v>17</v>
      </c>
      <c r="C9" s="41">
        <v>0</v>
      </c>
      <c r="D9" s="46" t="s">
        <v>42</v>
      </c>
      <c r="E9" s="47"/>
      <c r="F9" s="47"/>
      <c r="G9" s="8"/>
    </row>
    <row r="10" spans="1:7" ht="15.75" thickBot="1" x14ac:dyDescent="0.3">
      <c r="A10" s="7"/>
      <c r="B10" s="10" t="s">
        <v>48</v>
      </c>
      <c r="C10" s="41">
        <v>1</v>
      </c>
      <c r="D10" s="46" t="s">
        <v>46</v>
      </c>
      <c r="E10" s="47"/>
      <c r="F10" s="47"/>
      <c r="G10" s="8"/>
    </row>
    <row r="11" spans="1:7" x14ac:dyDescent="0.25">
      <c r="A11" s="7"/>
      <c r="B11" s="10"/>
      <c r="C11" s="9"/>
      <c r="D11" s="9"/>
      <c r="E11" s="9"/>
      <c r="F11" s="9"/>
      <c r="G11" s="8"/>
    </row>
    <row r="12" spans="1:7" x14ac:dyDescent="0.25">
      <c r="A12" s="7"/>
      <c r="B12" s="10"/>
      <c r="C12" s="10" t="s">
        <v>37</v>
      </c>
      <c r="D12" s="10" t="s">
        <v>38</v>
      </c>
      <c r="E12" s="10" t="s">
        <v>39</v>
      </c>
      <c r="F12" s="9"/>
      <c r="G12" s="8"/>
    </row>
    <row r="13" spans="1:7" x14ac:dyDescent="0.25">
      <c r="A13" s="7"/>
      <c r="B13" s="10" t="s">
        <v>12</v>
      </c>
      <c r="C13" s="11" cm="1">
        <f t="array" ref="C13">_xlfn.IFS(C7&lt;8000,4,C7&lt;12000,5,C7&lt;15000,5.5,C7&lt;20000,6,C7&lt;25000,6.2,C7&gt;25000.01,6.5)</f>
        <v>4</v>
      </c>
      <c r="D13" s="11" cm="1">
        <f t="array" ref="D13">_xlfn.IFS(C10&gt;1,(_xlfn.IFS(C7&lt;8000,2.8,C7&lt;12000,3.5,C7&lt;15000,3.85,C7&lt;20000,4.2,C7&lt;25000,4.34,C7&gt;25000,4.55)),C10=1,0)</f>
        <v>0</v>
      </c>
      <c r="E13" s="11"/>
      <c r="F13" s="9"/>
      <c r="G13" s="8"/>
    </row>
    <row r="14" spans="1:7" x14ac:dyDescent="0.25">
      <c r="A14" s="7"/>
      <c r="B14" s="10" t="s">
        <v>14</v>
      </c>
      <c r="C14" s="12">
        <f>C8*C13*34</f>
        <v>408</v>
      </c>
      <c r="D14" s="12">
        <f>C8*D13*34</f>
        <v>0</v>
      </c>
      <c r="E14" s="12">
        <f>(C10-1)*D14+C14</f>
        <v>408</v>
      </c>
      <c r="F14" s="9"/>
      <c r="G14" s="8"/>
    </row>
    <row r="15" spans="1:7" x14ac:dyDescent="0.25">
      <c r="A15" s="7"/>
      <c r="B15" s="10" t="s">
        <v>15</v>
      </c>
      <c r="C15" s="11" cm="1">
        <f t="array" ref="C15">_xlfn.IFS(C8&lt;3,96,C8&gt;=3,120)</f>
        <v>120</v>
      </c>
      <c r="D15" s="11" cm="1">
        <f t="array" ref="D15">_xlfn.IFS(C10&gt;1,(_xlfn.IFS(D8&lt;3,96,D8&gt;=3,120)),C10=1,0)</f>
        <v>0</v>
      </c>
      <c r="E15" s="12">
        <f>(C10-1)*D15+C15</f>
        <v>120</v>
      </c>
      <c r="F15" s="9"/>
      <c r="G15" s="8"/>
    </row>
    <row r="16" spans="1:7" x14ac:dyDescent="0.25">
      <c r="A16" s="7"/>
      <c r="B16" s="10" t="s">
        <v>16</v>
      </c>
      <c r="C16" s="11" cm="1">
        <f t="array" ref="C16">_xlfn.IFS(C8=1,0,C8=2,0,C8=3,0,C8=4,66,C8=5,132)</f>
        <v>0</v>
      </c>
      <c r="D16" s="11" cm="1">
        <f t="array" ref="D16">_xlfn.IFS(C8=1,0,C8=2,0,C8=3,0,C8=4,66,C8=5,132)</f>
        <v>0</v>
      </c>
      <c r="E16" s="12">
        <f>(C10-1)*D16+C16</f>
        <v>0</v>
      </c>
      <c r="F16" s="9"/>
      <c r="G16" s="8"/>
    </row>
    <row r="17" spans="1:7" ht="15.75" thickBot="1" x14ac:dyDescent="0.3">
      <c r="A17" s="7"/>
      <c r="B17" s="10" t="s">
        <v>18</v>
      </c>
      <c r="C17" s="11" cm="1">
        <f t="array" ref="C17">_xlfn.IFS(C9=0,0,C9=1,480,C9=2,960)</f>
        <v>0</v>
      </c>
      <c r="D17" s="11" cm="1">
        <f t="array" ref="D17">_xlfn.IFS(C9=0,0,C9=1,480,C9=2,960)</f>
        <v>0</v>
      </c>
      <c r="E17" s="12">
        <f>(C10-1)*D17+C17</f>
        <v>0</v>
      </c>
      <c r="F17" s="9"/>
      <c r="G17" s="8"/>
    </row>
    <row r="18" spans="1:7" ht="15.75" thickBot="1" x14ac:dyDescent="0.3">
      <c r="A18" s="7"/>
      <c r="B18" s="10" t="s">
        <v>19</v>
      </c>
      <c r="C18" s="3">
        <f>C14+C15+C16+C17</f>
        <v>528</v>
      </c>
      <c r="D18" s="3">
        <f>D14+D15+D16+D17</f>
        <v>0</v>
      </c>
      <c r="E18" s="3">
        <f>SUM(E14:E17)</f>
        <v>528</v>
      </c>
      <c r="F18" s="9"/>
      <c r="G18" s="8"/>
    </row>
    <row r="19" spans="1:7" x14ac:dyDescent="0.25">
      <c r="A19" s="7"/>
      <c r="B19" s="10"/>
      <c r="C19" s="9"/>
      <c r="D19" s="9"/>
      <c r="E19" s="9"/>
      <c r="F19" s="9"/>
      <c r="G19" s="8"/>
    </row>
    <row r="20" spans="1:7" x14ac:dyDescent="0.25">
      <c r="A20" s="7"/>
      <c r="B20" s="13" t="s">
        <v>33</v>
      </c>
      <c r="C20" s="13" t="s">
        <v>44</v>
      </c>
      <c r="D20" s="13" t="s">
        <v>43</v>
      </c>
      <c r="E20" s="13" t="s">
        <v>45</v>
      </c>
      <c r="F20" s="14" t="s">
        <v>31</v>
      </c>
      <c r="G20" s="8"/>
    </row>
    <row r="21" spans="1:7" x14ac:dyDescent="0.25">
      <c r="A21" s="7"/>
      <c r="B21" s="15" t="s">
        <v>20</v>
      </c>
      <c r="C21" s="16" cm="1">
        <f t="array" ref="C21">_xlfn.IFS(C9=0,0,C9=1,100,C9=2,100)</f>
        <v>0</v>
      </c>
      <c r="D21" s="16" cm="1">
        <f t="array" ref="D21">_xlfn.IFS(C9=0,0,C9=1,100,C9=2,100)</f>
        <v>0</v>
      </c>
      <c r="E21" s="17">
        <f>(C10-1)*D21+C21</f>
        <v>0</v>
      </c>
      <c r="F21" s="42" t="s">
        <v>21</v>
      </c>
      <c r="G21" s="8"/>
    </row>
    <row r="22" spans="1:7" x14ac:dyDescent="0.25">
      <c r="A22" s="7"/>
      <c r="B22" s="13" t="s">
        <v>0</v>
      </c>
      <c r="C22" s="17">
        <f>(C17-C21)/4+(C16/2)</f>
        <v>0</v>
      </c>
      <c r="D22" s="17">
        <f>(D17-D21)/4+(D16/2)</f>
        <v>0</v>
      </c>
      <c r="E22" s="17">
        <f>(C10-1)*D22+C22</f>
        <v>0</v>
      </c>
      <c r="F22" s="42" t="s">
        <v>30</v>
      </c>
      <c r="G22" s="8"/>
    </row>
    <row r="23" spans="1:7" x14ac:dyDescent="0.25">
      <c r="A23" s="7"/>
      <c r="B23" s="13" t="s">
        <v>1</v>
      </c>
      <c r="C23" s="18"/>
      <c r="D23" s="18"/>
      <c r="E23" s="17">
        <f>(C10-1)*D23+C23</f>
        <v>0</v>
      </c>
      <c r="F23" s="42"/>
      <c r="G23" s="8"/>
    </row>
    <row r="24" spans="1:7" x14ac:dyDescent="0.25">
      <c r="A24" s="7"/>
      <c r="B24" s="13" t="s">
        <v>2</v>
      </c>
      <c r="C24" s="17">
        <f>7*C8*C13+(C15/8)</f>
        <v>99</v>
      </c>
      <c r="D24" s="17">
        <f>7*C8*D13+(D15/8)</f>
        <v>0</v>
      </c>
      <c r="E24" s="17">
        <f>(C10-1)*D24+C24</f>
        <v>99</v>
      </c>
      <c r="F24" s="42" t="s">
        <v>22</v>
      </c>
      <c r="G24" s="8"/>
    </row>
    <row r="25" spans="1:7" x14ac:dyDescent="0.25">
      <c r="A25" s="7"/>
      <c r="B25" s="13" t="s">
        <v>3</v>
      </c>
      <c r="C25" s="17">
        <f>(C17-C21)/4+(C16/2)</f>
        <v>0</v>
      </c>
      <c r="D25" s="17">
        <f>(D17-D21)/4+(D16/2)</f>
        <v>0</v>
      </c>
      <c r="E25" s="17">
        <f>(C10-1)*D25+C25</f>
        <v>0</v>
      </c>
      <c r="F25" s="42" t="s">
        <v>29</v>
      </c>
      <c r="G25" s="8"/>
    </row>
    <row r="26" spans="1:7" x14ac:dyDescent="0.25">
      <c r="A26" s="7"/>
      <c r="B26" s="13" t="s">
        <v>4</v>
      </c>
      <c r="C26" s="17">
        <f>7*C8*C13+(C15/8*2)</f>
        <v>114</v>
      </c>
      <c r="D26" s="17">
        <f>7*C8*D13+(D15/8*2)</f>
        <v>0</v>
      </c>
      <c r="E26" s="17">
        <f>(C10-1)*D26+C26</f>
        <v>114</v>
      </c>
      <c r="F26" s="42" t="s">
        <v>23</v>
      </c>
      <c r="G26" s="8"/>
    </row>
    <row r="27" spans="1:7" x14ac:dyDescent="0.25">
      <c r="A27" s="7"/>
      <c r="B27" s="13" t="s">
        <v>5</v>
      </c>
      <c r="C27" s="17">
        <f>(C17-C21)/4</f>
        <v>0</v>
      </c>
      <c r="D27" s="17">
        <f>(D17-D21)/4</f>
        <v>0</v>
      </c>
      <c r="E27" s="17">
        <f>(C10-1)*D27+C27</f>
        <v>0</v>
      </c>
      <c r="F27" s="42" t="s">
        <v>28</v>
      </c>
      <c r="G27" s="8"/>
    </row>
    <row r="28" spans="1:7" x14ac:dyDescent="0.25">
      <c r="A28" s="7"/>
      <c r="B28" s="13" t="s">
        <v>6</v>
      </c>
      <c r="C28" s="17">
        <f>7*C13*C8+(C15/8*2)</f>
        <v>114</v>
      </c>
      <c r="D28" s="17">
        <f>7*D13*C8+(D15/8*2)</f>
        <v>0</v>
      </c>
      <c r="E28" s="17">
        <f>(C10-1)*D28+C28</f>
        <v>114</v>
      </c>
      <c r="F28" s="42" t="s">
        <v>24</v>
      </c>
      <c r="G28" s="8"/>
    </row>
    <row r="29" spans="1:7" x14ac:dyDescent="0.25">
      <c r="A29" s="7"/>
      <c r="B29" s="13" t="s">
        <v>7</v>
      </c>
      <c r="C29" s="17">
        <f>(C17-C21)/4</f>
        <v>0</v>
      </c>
      <c r="D29" s="17">
        <f>(D17-D21)/4</f>
        <v>0</v>
      </c>
      <c r="E29" s="17">
        <f>(C10-1)*D29+C29</f>
        <v>0</v>
      </c>
      <c r="F29" s="42" t="s">
        <v>27</v>
      </c>
      <c r="G29" s="8"/>
    </row>
    <row r="30" spans="1:7" x14ac:dyDescent="0.25">
      <c r="A30" s="7"/>
      <c r="B30" s="13" t="s">
        <v>8</v>
      </c>
      <c r="C30" s="17">
        <f>8*C13*C8+(C15/8*2)</f>
        <v>126</v>
      </c>
      <c r="D30" s="17">
        <f>8*D13*C8+(D15/8*2)</f>
        <v>0</v>
      </c>
      <c r="E30" s="17">
        <f>(C10-1)*D30+C30</f>
        <v>126</v>
      </c>
      <c r="F30" s="42" t="s">
        <v>25</v>
      </c>
      <c r="G30" s="8"/>
    </row>
    <row r="31" spans="1:7" x14ac:dyDescent="0.25">
      <c r="A31" s="7"/>
      <c r="B31" s="13" t="s">
        <v>9</v>
      </c>
      <c r="C31" s="18"/>
      <c r="D31" s="18"/>
      <c r="E31" s="17">
        <f>(C10-1)*D31+C31</f>
        <v>0</v>
      </c>
      <c r="F31" s="42"/>
      <c r="G31" s="8"/>
    </row>
    <row r="32" spans="1:7" x14ac:dyDescent="0.25">
      <c r="A32" s="7"/>
      <c r="B32" s="13" t="s">
        <v>10</v>
      </c>
      <c r="C32" s="17">
        <f>5*C13*C8+(C15/8)</f>
        <v>75</v>
      </c>
      <c r="D32" s="17">
        <f>5*D13*C8+(D15/8)</f>
        <v>0</v>
      </c>
      <c r="E32" s="17">
        <f>(C10-1)*D32+C32</f>
        <v>75</v>
      </c>
      <c r="F32" s="42" t="s">
        <v>26</v>
      </c>
      <c r="G32" s="8"/>
    </row>
    <row r="33" spans="1:7" ht="15.75" thickBot="1" x14ac:dyDescent="0.3">
      <c r="A33" s="19"/>
      <c r="B33" s="20"/>
      <c r="C33" s="21"/>
      <c r="D33" s="20"/>
      <c r="E33" s="20"/>
      <c r="F33" s="20"/>
      <c r="G33" s="22"/>
    </row>
    <row r="34" spans="1:7" ht="15.75" thickBot="1" x14ac:dyDescent="0.3"/>
    <row r="35" spans="1:7" x14ac:dyDescent="0.25">
      <c r="A35" s="23"/>
      <c r="B35" s="24"/>
      <c r="C35" s="24"/>
      <c r="D35" s="24"/>
      <c r="E35" s="24"/>
      <c r="F35" s="24"/>
      <c r="G35" s="25"/>
    </row>
    <row r="36" spans="1:7" ht="15.75" x14ac:dyDescent="0.25">
      <c r="A36" s="38"/>
      <c r="B36" s="51" t="s">
        <v>41</v>
      </c>
      <c r="C36" s="51"/>
      <c r="D36" s="51"/>
      <c r="E36" s="51"/>
      <c r="F36" s="51"/>
      <c r="G36" s="27"/>
    </row>
    <row r="37" spans="1:7" ht="15.75" thickBot="1" x14ac:dyDescent="0.3">
      <c r="A37" s="26"/>
      <c r="B37" s="28"/>
      <c r="C37" s="28"/>
      <c r="D37" s="28"/>
      <c r="E37" s="28"/>
      <c r="F37" s="28"/>
      <c r="G37" s="27"/>
    </row>
    <row r="38" spans="1:7" ht="15.75" thickBot="1" x14ac:dyDescent="0.3">
      <c r="A38" s="26"/>
      <c r="B38" s="29" t="s">
        <v>11</v>
      </c>
      <c r="C38" s="40">
        <v>0</v>
      </c>
      <c r="D38" s="44" t="s">
        <v>34</v>
      </c>
      <c r="E38" s="45"/>
      <c r="F38" s="45"/>
      <c r="G38" s="27"/>
    </row>
    <row r="39" spans="1:7" ht="15.75" thickBot="1" x14ac:dyDescent="0.3">
      <c r="A39" s="26"/>
      <c r="B39" s="29" t="s">
        <v>13</v>
      </c>
      <c r="C39" s="41">
        <v>5</v>
      </c>
      <c r="D39" s="44" t="s">
        <v>35</v>
      </c>
      <c r="E39" s="45"/>
      <c r="F39" s="45"/>
      <c r="G39" s="27"/>
    </row>
    <row r="40" spans="1:7" ht="15.75" thickBot="1" x14ac:dyDescent="0.3">
      <c r="A40" s="26"/>
      <c r="B40" s="29" t="s">
        <v>36</v>
      </c>
      <c r="C40" s="41">
        <v>1</v>
      </c>
      <c r="D40" s="44" t="s">
        <v>47</v>
      </c>
      <c r="E40" s="45"/>
      <c r="F40" s="45"/>
      <c r="G40" s="27"/>
    </row>
    <row r="41" spans="1:7" x14ac:dyDescent="0.25">
      <c r="A41" s="26"/>
      <c r="B41" s="29"/>
      <c r="C41" s="28"/>
      <c r="D41" s="28"/>
      <c r="E41" s="28"/>
      <c r="F41" s="28"/>
      <c r="G41" s="27"/>
    </row>
    <row r="42" spans="1:7" x14ac:dyDescent="0.25">
      <c r="A42" s="26"/>
      <c r="B42" s="29"/>
      <c r="C42" s="29" t="s">
        <v>37</v>
      </c>
      <c r="D42" s="29" t="s">
        <v>38</v>
      </c>
      <c r="E42" s="29" t="s">
        <v>39</v>
      </c>
      <c r="F42" s="28"/>
      <c r="G42" s="27"/>
    </row>
    <row r="43" spans="1:7" x14ac:dyDescent="0.25">
      <c r="A43" s="26"/>
      <c r="B43" s="29" t="s">
        <v>12</v>
      </c>
      <c r="C43" s="30" cm="1">
        <f t="array" ref="C43">_xlfn.IFS(C38&lt;8000,4,C38&lt;12000,5,C38&lt;15000,5.5,C38&lt;20000,6,C38&lt;25000,6.2,C38&gt;25000.01,6.5)</f>
        <v>4</v>
      </c>
      <c r="D43" s="30" cm="1">
        <f t="array" ref="D43">_xlfn.IFS(C40&gt;1,(_xlfn.IFS(C38&lt;8000,2.8,C38&lt;12000,3.5,C38&lt;15000,3.85,C38&lt;20000,4.2,C38&lt;25000,4.34,C38&gt;25000.01,4.55)),C40=1,0)</f>
        <v>0</v>
      </c>
      <c r="E43" s="30"/>
      <c r="F43" s="28"/>
      <c r="G43" s="27"/>
    </row>
    <row r="44" spans="1:7" x14ac:dyDescent="0.25">
      <c r="A44" s="26"/>
      <c r="B44" s="29" t="s">
        <v>14</v>
      </c>
      <c r="C44" s="31">
        <f>C39*C43*34</f>
        <v>680</v>
      </c>
      <c r="D44" s="31">
        <f>C39*D43*34</f>
        <v>0</v>
      </c>
      <c r="E44" s="31">
        <f>(C40-1)*D44+C44</f>
        <v>680</v>
      </c>
      <c r="F44" s="28"/>
      <c r="G44" s="27"/>
    </row>
    <row r="45" spans="1:7" x14ac:dyDescent="0.25">
      <c r="A45" s="26"/>
      <c r="B45" s="29" t="s">
        <v>15</v>
      </c>
      <c r="C45" s="30" cm="1">
        <f t="array" ref="C45">_xlfn.IFS(C39&lt;3,96,C39&gt;=3,120)</f>
        <v>120</v>
      </c>
      <c r="D45" s="30" cm="1">
        <f t="array" ref="D45">_xlfn.IFS(C40&gt;1,(_xlfn.IFS(C39&lt;3,96,C39&gt;=3,120)),C40=1,0)</f>
        <v>0</v>
      </c>
      <c r="E45" s="31">
        <f>(C40-1)*D45+C45</f>
        <v>120</v>
      </c>
      <c r="F45" s="28"/>
      <c r="G45" s="27"/>
    </row>
    <row r="46" spans="1:7" ht="15.75" thickBot="1" x14ac:dyDescent="0.3">
      <c r="A46" s="26"/>
      <c r="B46" s="29" t="s">
        <v>16</v>
      </c>
      <c r="C46" s="30" cm="1">
        <f t="array" ref="C46">_xlfn.IFS(C39=1,66,C39=2,132,C39=3,198,C39=4,264,C39=5,330)</f>
        <v>330</v>
      </c>
      <c r="D46" s="30" cm="1">
        <f t="array" ref="D46">_xlfn.IFS(C40&gt;1,(_xlfn.IFS(C39=1,66,C39=2,132,C39=3,198,C39=4,264,C39=5,330)),C40=1,0)</f>
        <v>0</v>
      </c>
      <c r="E46" s="31">
        <f>(C40-1)*D46+C46</f>
        <v>330</v>
      </c>
      <c r="F46" s="28"/>
      <c r="G46" s="27"/>
    </row>
    <row r="47" spans="1:7" ht="15.75" thickBot="1" x14ac:dyDescent="0.3">
      <c r="A47" s="26"/>
      <c r="B47" s="29" t="s">
        <v>19</v>
      </c>
      <c r="C47" s="3">
        <f>C44+C45+C46</f>
        <v>1130</v>
      </c>
      <c r="D47" s="3">
        <f>D44+D45+D46</f>
        <v>0</v>
      </c>
      <c r="E47" s="3">
        <f>SUM(E44:E46)</f>
        <v>1130</v>
      </c>
      <c r="F47" s="28"/>
      <c r="G47" s="27"/>
    </row>
    <row r="48" spans="1:7" x14ac:dyDescent="0.25">
      <c r="A48" s="26"/>
      <c r="B48" s="29"/>
      <c r="C48" s="28"/>
      <c r="D48" s="28"/>
      <c r="E48" s="28"/>
      <c r="F48" s="28"/>
      <c r="G48" s="27"/>
    </row>
    <row r="49" spans="1:7" x14ac:dyDescent="0.25">
      <c r="A49" s="26"/>
      <c r="B49" s="1" t="s">
        <v>33</v>
      </c>
      <c r="C49" s="2" t="s">
        <v>32</v>
      </c>
      <c r="D49" s="1" t="s">
        <v>43</v>
      </c>
      <c r="E49" s="1" t="s">
        <v>45</v>
      </c>
      <c r="F49" s="32" t="s">
        <v>31</v>
      </c>
      <c r="G49" s="27"/>
    </row>
    <row r="50" spans="1:7" x14ac:dyDescent="0.25">
      <c r="A50" s="26"/>
      <c r="B50" s="1" t="s">
        <v>0</v>
      </c>
      <c r="C50" s="33">
        <f>C46/2</f>
        <v>165</v>
      </c>
      <c r="D50" s="33">
        <f>D46/2</f>
        <v>0</v>
      </c>
      <c r="E50" s="33">
        <f>(C40-1)*D50+C50</f>
        <v>165</v>
      </c>
      <c r="F50" s="43" t="s">
        <v>30</v>
      </c>
      <c r="G50" s="27"/>
    </row>
    <row r="51" spans="1:7" x14ac:dyDescent="0.25">
      <c r="A51" s="26"/>
      <c r="B51" s="1" t="s">
        <v>1</v>
      </c>
      <c r="C51" s="34"/>
      <c r="D51" s="34"/>
      <c r="E51" s="33"/>
      <c r="F51" s="43"/>
      <c r="G51" s="27"/>
    </row>
    <row r="52" spans="1:7" x14ac:dyDescent="0.25">
      <c r="A52" s="26"/>
      <c r="B52" s="1" t="s">
        <v>2</v>
      </c>
      <c r="C52" s="33">
        <f>7*C39*C43+(C45/8)</f>
        <v>155</v>
      </c>
      <c r="D52" s="33">
        <f>7*C39*D43+(D45/8)</f>
        <v>0</v>
      </c>
      <c r="E52" s="33">
        <f>(C40-1)*D52+C52</f>
        <v>155</v>
      </c>
      <c r="F52" s="43" t="s">
        <v>22</v>
      </c>
      <c r="G52" s="27"/>
    </row>
    <row r="53" spans="1:7" x14ac:dyDescent="0.25">
      <c r="A53" s="26"/>
      <c r="B53" s="1" t="s">
        <v>3</v>
      </c>
      <c r="C53" s="33">
        <f>C46/2</f>
        <v>165</v>
      </c>
      <c r="D53" s="33">
        <f>D46/2</f>
        <v>0</v>
      </c>
      <c r="E53" s="33">
        <f>(C40-1)*D53+C53</f>
        <v>165</v>
      </c>
      <c r="F53" s="43" t="s">
        <v>29</v>
      </c>
      <c r="G53" s="27"/>
    </row>
    <row r="54" spans="1:7" x14ac:dyDescent="0.25">
      <c r="A54" s="26"/>
      <c r="B54" s="1" t="s">
        <v>4</v>
      </c>
      <c r="C54" s="33">
        <f>7*C39*C43+(C45/8*2)</f>
        <v>170</v>
      </c>
      <c r="D54" s="33">
        <f>7*C39*D43+(D45/8*2)</f>
        <v>0</v>
      </c>
      <c r="E54" s="33">
        <f>(C40-1)*D54+C54</f>
        <v>170</v>
      </c>
      <c r="F54" s="43" t="s">
        <v>23</v>
      </c>
      <c r="G54" s="27"/>
    </row>
    <row r="55" spans="1:7" x14ac:dyDescent="0.25">
      <c r="A55" s="26"/>
      <c r="B55" s="1" t="s">
        <v>5</v>
      </c>
      <c r="C55" s="33"/>
      <c r="D55" s="33"/>
      <c r="E55" s="33"/>
      <c r="F55" s="43"/>
      <c r="G55" s="27"/>
    </row>
    <row r="56" spans="1:7" x14ac:dyDescent="0.25">
      <c r="A56" s="26"/>
      <c r="B56" s="1" t="s">
        <v>6</v>
      </c>
      <c r="C56" s="33">
        <f>7*C43*C39+(C45/8*2)</f>
        <v>170</v>
      </c>
      <c r="D56" s="33">
        <f>7*D43*C39+(D45/8*2)</f>
        <v>0</v>
      </c>
      <c r="E56" s="33">
        <f>(C40-1)*D56+C56</f>
        <v>170</v>
      </c>
      <c r="F56" s="43" t="s">
        <v>24</v>
      </c>
      <c r="G56" s="27"/>
    </row>
    <row r="57" spans="1:7" x14ac:dyDescent="0.25">
      <c r="A57" s="26"/>
      <c r="B57" s="1" t="s">
        <v>7</v>
      </c>
      <c r="C57" s="33"/>
      <c r="D57" s="33"/>
      <c r="E57" s="33"/>
      <c r="F57" s="43"/>
      <c r="G57" s="27"/>
    </row>
    <row r="58" spans="1:7" x14ac:dyDescent="0.25">
      <c r="A58" s="26"/>
      <c r="B58" s="1" t="s">
        <v>8</v>
      </c>
      <c r="C58" s="33">
        <f>8*C43*C39+(C45/8*2)</f>
        <v>190</v>
      </c>
      <c r="D58" s="33">
        <f>8*D43*C39+(D45/8*2)</f>
        <v>0</v>
      </c>
      <c r="E58" s="33">
        <f>(C40-1)*D58+C58</f>
        <v>190</v>
      </c>
      <c r="F58" s="43" t="s">
        <v>25</v>
      </c>
      <c r="G58" s="27"/>
    </row>
    <row r="59" spans="1:7" x14ac:dyDescent="0.25">
      <c r="A59" s="26"/>
      <c r="B59" s="1" t="s">
        <v>9</v>
      </c>
      <c r="C59" s="34"/>
      <c r="D59" s="34"/>
      <c r="E59" s="33">
        <f>(C40-1)*D59+C59</f>
        <v>0</v>
      </c>
      <c r="F59" s="43"/>
      <c r="G59" s="27"/>
    </row>
    <row r="60" spans="1:7" x14ac:dyDescent="0.25">
      <c r="A60" s="26"/>
      <c r="B60" s="1" t="s">
        <v>10</v>
      </c>
      <c r="C60" s="33">
        <f>5*C43*C39+(C45/8)</f>
        <v>115</v>
      </c>
      <c r="D60" s="33">
        <f>5*D43*C39+(D45/8)</f>
        <v>0</v>
      </c>
      <c r="E60" s="33">
        <f>(C40-1)*D60+C60</f>
        <v>115</v>
      </c>
      <c r="F60" s="43" t="s">
        <v>26</v>
      </c>
      <c r="G60" s="27"/>
    </row>
    <row r="61" spans="1:7" ht="15.75" thickBot="1" x14ac:dyDescent="0.3">
      <c r="A61" s="35"/>
      <c r="B61" s="36"/>
      <c r="C61" s="36"/>
      <c r="D61" s="36"/>
      <c r="E61" s="36"/>
      <c r="F61" s="36"/>
      <c r="G61" s="37"/>
    </row>
  </sheetData>
  <mergeCells count="10">
    <mergeCell ref="B5:F5"/>
    <mergeCell ref="A1:G2"/>
    <mergeCell ref="B36:F36"/>
    <mergeCell ref="D38:F38"/>
    <mergeCell ref="D39:F39"/>
    <mergeCell ref="D40:F40"/>
    <mergeCell ref="D7:F7"/>
    <mergeCell ref="D8:F8"/>
    <mergeCell ref="D9:F9"/>
    <mergeCell ref="D10:F10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Tre</dc:creator>
  <cp:lastModifiedBy>Office Tre</cp:lastModifiedBy>
  <dcterms:created xsi:type="dcterms:W3CDTF">2026-02-09T07:56:20Z</dcterms:created>
  <dcterms:modified xsi:type="dcterms:W3CDTF">2026-03-04T07:15:04Z</dcterms:modified>
</cp:coreProperties>
</file>